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tarmo_denks_rmk_ee/Documents/Töölaud/Soomaa ekspo akteerimised/"/>
    </mc:Choice>
  </mc:AlternateContent>
  <xr:revisionPtr revIDLastSave="30" documentId="8_{DC9CA2DB-B12B-4506-8951-2957EC573D78}" xr6:coauthVersionLast="47" xr6:coauthVersionMax="47" xr10:uidLastSave="{84866E2E-4881-4B40-8853-FC70B6C75983}"/>
  <bookViews>
    <workbookView xWindow="-108" yWindow="-108" windowWidth="23256" windowHeight="12720" xr2:uid="{675D424E-A95F-4D1D-A0AC-74BCBAD579D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I32" i="1"/>
  <c r="I29" i="1"/>
  <c r="H53" i="1"/>
  <c r="H54" i="1" s="1"/>
  <c r="I52" i="1"/>
  <c r="H52" i="1"/>
  <c r="I47" i="1"/>
  <c r="I46" i="1"/>
  <c r="I43" i="1"/>
  <c r="H43" i="1"/>
  <c r="I37" i="1"/>
  <c r="I35" i="1"/>
  <c r="I34" i="1"/>
  <c r="I33" i="1"/>
  <c r="I31" i="1"/>
  <c r="I25" i="1"/>
  <c r="H25" i="1"/>
  <c r="I24" i="1"/>
  <c r="H24" i="1"/>
  <c r="I23" i="1"/>
  <c r="H23" i="1"/>
  <c r="I17" i="1"/>
  <c r="H17" i="1"/>
  <c r="I15" i="1"/>
  <c r="H15" i="1"/>
  <c r="I11" i="1"/>
  <c r="H11" i="1"/>
  <c r="F9" i="1"/>
  <c r="F25" i="1"/>
  <c r="F26" i="1"/>
  <c r="I26" i="1" s="1"/>
  <c r="F52" i="1"/>
  <c r="I14" i="1"/>
  <c r="I19" i="1"/>
  <c r="I21" i="1"/>
  <c r="I22" i="1"/>
  <c r="I28" i="1"/>
  <c r="I38" i="1"/>
  <c r="I39" i="1"/>
  <c r="I42" i="1"/>
  <c r="I45" i="1"/>
  <c r="I48" i="1"/>
  <c r="I49" i="1"/>
  <c r="F20" i="1"/>
  <c r="I20" i="1" s="1"/>
  <c r="F18" i="1"/>
  <c r="I18" i="1" s="1"/>
  <c r="F13" i="1"/>
  <c r="F11" i="1"/>
  <c r="F10" i="1"/>
  <c r="I10" i="1" s="1"/>
  <c r="F8" i="1"/>
  <c r="I8" i="1" s="1"/>
  <c r="D53" i="1"/>
  <c r="H55" i="1" l="1"/>
  <c r="D54" i="1"/>
  <c r="D55" i="1" s="1"/>
  <c r="F53" i="1"/>
  <c r="F54" i="1" s="1"/>
  <c r="F55" i="1" s="1"/>
  <c r="I53" i="1"/>
  <c r="I54" i="1" s="1"/>
  <c r="I55" i="1" s="1"/>
</calcChain>
</file>

<file path=xl/sharedStrings.xml><?xml version="1.0" encoding="utf-8"?>
<sst xmlns="http://schemas.openxmlformats.org/spreadsheetml/2006/main" count="135" uniqueCount="132">
  <si>
    <t>1.KORRUS</t>
  </si>
  <si>
    <t>EKS-1</t>
  </si>
  <si>
    <t>Galerii üleujutustest</t>
  </si>
  <si>
    <t>EKS-2, MM-2</t>
  </si>
  <si>
    <t>Viienda aastaaja fotopannoo, avalugu</t>
  </si>
  <si>
    <t>EKS-3, MM-3</t>
  </si>
  <si>
    <t>Soomaa jõed ja lammid</t>
  </si>
  <si>
    <t>EKS-4</t>
  </si>
  <si>
    <t>Rabarinnak</t>
  </si>
  <si>
    <t>EKS-4A</t>
  </si>
  <si>
    <t>Kaljukotkas</t>
  </si>
  <si>
    <t>EKS-5</t>
  </si>
  <si>
    <t>Veetasemetega sein</t>
  </si>
  <si>
    <t>EKS-6</t>
  </si>
  <si>
    <t>Luha taimed</t>
  </si>
  <si>
    <t>EKS-7</t>
  </si>
  <si>
    <t>Haabjas ja graafikapinnad</t>
  </si>
  <si>
    <t>EKS-8</t>
  </si>
  <si>
    <t>Trepitagune fotopannoo</t>
  </si>
  <si>
    <t>EKS-9</t>
  </si>
  <si>
    <t>Lasteala</t>
  </si>
  <si>
    <t>EKS-10, MM-10</t>
  </si>
  <si>
    <t>Filmiruum</t>
  </si>
  <si>
    <t>EKS-11</t>
  </si>
  <si>
    <t>Niidu tööriistad</t>
  </si>
  <si>
    <t>EKS-12</t>
  </si>
  <si>
    <t>Niidu graafikapinnad</t>
  </si>
  <si>
    <t>EKS-13, MM-13</t>
  </si>
  <si>
    <t>Tasakaalumäng Hingepüüdja</t>
  </si>
  <si>
    <t>EKS-14, MM-14</t>
  </si>
  <si>
    <t>VR-prillid: Soomaa paigad, ligiid ja hooldustööd.</t>
  </si>
  <si>
    <t>EKS-15, MM-15</t>
  </si>
  <si>
    <t>EKS-16, MM-16</t>
  </si>
  <si>
    <t>Soomaa talutare</t>
  </si>
  <si>
    <t>2.KORRUS</t>
  </si>
  <si>
    <t>EKS-17, MM-17</t>
  </si>
  <si>
    <t>Turba kihid, õietolm ja ajaloolised liigid</t>
  </si>
  <si>
    <t>EKS-18, MM-18</t>
  </si>
  <si>
    <t>Soo areng</t>
  </si>
  <si>
    <t>EKS-19, MM-19</t>
  </si>
  <si>
    <t>Marjade korjamise mäng</t>
  </si>
  <si>
    <t>EKS-20, MM-20</t>
  </si>
  <si>
    <t>EKS-21</t>
  </si>
  <si>
    <t>Märka sood</t>
  </si>
  <si>
    <t>EKS-22, MM-22</t>
  </si>
  <si>
    <t>Märjad metsad interaktiivne sein</t>
  </si>
  <si>
    <t>EKS-23</t>
  </si>
  <si>
    <t>Märgade metsade puud</t>
  </si>
  <si>
    <t>EKS-24</t>
  </si>
  <si>
    <t>Ökosüsteemi teenused</t>
  </si>
  <si>
    <t>EKS-25, MM-25</t>
  </si>
  <si>
    <t>Kliimamuutused</t>
  </si>
  <si>
    <t>EKS-26</t>
  </si>
  <si>
    <t>Illustratiivne graafikapind</t>
  </si>
  <si>
    <t>EKS-27</t>
  </si>
  <si>
    <t>Putukate kihilised seinad</t>
  </si>
  <si>
    <t>EKS-28</t>
  </si>
  <si>
    <t>Taustasein</t>
  </si>
  <si>
    <t>EKS-29</t>
  </si>
  <si>
    <t>Kuidas näeb putukas? Termokaamera, ämblikuvõrk</t>
  </si>
  <si>
    <t>EKS-30, MM-30</t>
  </si>
  <si>
    <t>Putukad</t>
  </si>
  <si>
    <t>EKS-31</t>
  </si>
  <si>
    <t>Putukate kalender</t>
  </si>
  <si>
    <t>EKS-32</t>
  </si>
  <si>
    <t>Soo sündmused graafikapind</t>
  </si>
  <si>
    <t>EKS-33, MM-33</t>
  </si>
  <si>
    <t>Soode kaardid</t>
  </si>
  <si>
    <t>EKS-34, MM-34</t>
  </si>
  <si>
    <t>Soode veerežiimi muutused</t>
  </si>
  <si>
    <t>EKS-35, MM-35</t>
  </si>
  <si>
    <t>Soode taastamise makett</t>
  </si>
  <si>
    <t>EKS-36, MM-36</t>
  </si>
  <si>
    <t>Soode lood graafikapind, RMK film soode taastamisest</t>
  </si>
  <si>
    <t>Pärandkultuur, heinasaad, graafikapannoo</t>
  </si>
  <si>
    <t>Turbasammalde laud</t>
  </si>
  <si>
    <t>Seina katmine kleebisega 8 m²</t>
  </si>
  <si>
    <t>Seina katmine fotopannooga 23 m². Ekraani korpuse tootmine, kleebis ekraani kõrval korpuse pinnal 3 m².</t>
  </si>
  <si>
    <t>Seina katmine kleebisega 17,5 m²</t>
  </si>
  <si>
    <t xml:space="preserve">Stabiliseeritud taimedega ala katmine: aluspind 6,4 m² ja 4,4 m². Taimed: sammal, mustikas, kanarbik, karusammal, sootarn, pohl, sinikas, sookail. Taimed katavad ala täielikult. </t>
  </si>
  <si>
    <t>Tööriistadele kinnituste ja etiketialuste tootmine ja esemete paigaldus. Graafikapinna elementide tootmine ja kinnitus</t>
  </si>
  <si>
    <t>Seina katmine plaatidega, LED-valgusribad kihtide vahel. Logo tootmine</t>
  </si>
  <si>
    <t xml:space="preserve">Kinnitus haabjale ja infoalustele, infoaluste tootmine. </t>
  </si>
  <si>
    <t xml:space="preserve">Seina katmine fotopannooga 27 m². </t>
  </si>
  <si>
    <t>Lastealal pardikestega seinamängu tootmine. Põrandakleebis 8,5 m². Laste mänguasjad: puidust traktorid, loomad, palgid, heinapallid (10 komplekti)</t>
  </si>
  <si>
    <t xml:space="preserve">Graafikapinna elementide tootmine ja paigaldus. </t>
  </si>
  <si>
    <t xml:space="preserve">Seinaelemendi ehitus, ekraani kohal graafika. </t>
  </si>
  <si>
    <t>Laua ja infoketaste ehitamine. Infoketastele akrüüli valatud turbasamablaelementide kinnitamine. Keradega lahenduse tootmine ja paigaldus. Ekraani korpuse tootmine. Putukate kinnitamine.</t>
  </si>
  <si>
    <t>Laua ja infoklotside tootmine, tumbade tootmine 8 tk</t>
  </si>
  <si>
    <t>Seina katmine kleebisega 6 m².</t>
  </si>
  <si>
    <t>Putukate kihiliste seinte tootmine ja paigaldus, trükk. 3 + 3 seina.</t>
  </si>
  <si>
    <t xml:space="preserve">Seina katmine kleebisega 10 m². </t>
  </si>
  <si>
    <t>Ruumielemendi tootmine, mille sees on valgus ja piiluavad. Osad avad kaetud mosaiikse klaasiga. Paigaldada graafika ruumielemendi peale.</t>
  </si>
  <si>
    <t>Seina katmine kleebisega 10 m².</t>
  </si>
  <si>
    <t>Laauaelemendi ja tumbade tootmine.</t>
  </si>
  <si>
    <t>Seina katmine kleebisega 25,7 m².</t>
  </si>
  <si>
    <t>Ruumielemendi tootmine, mille sees on tehnika.</t>
  </si>
  <si>
    <t xml:space="preserve">Korpuse tootmine, korpuse kohal graafika. </t>
  </si>
  <si>
    <t xml:space="preserve">Lauaelemendi tootmine. </t>
  </si>
  <si>
    <t>Seina katmine kleebisega 22,1 m². Pingi ja ekraanikorpuse tootmine.</t>
  </si>
  <si>
    <t>Elektikaabeldustööd</t>
  </si>
  <si>
    <t xml:space="preserve">Elektrikaabeldustööde tegemine iga ekspositsiooni positsiooniga seotud vajadusest lähtuvalt. </t>
  </si>
  <si>
    <t>Taimede alused ja stabiliseeritud taimed alustel: hundinui, luga, angervaks, luhtkastevars, kullerkupp, võhumõõk (nii kollane kui ka siberi võhumõõk), niitluga.</t>
  </si>
  <si>
    <t>Rabarinnaku aluskarkassi ehitamine, viimistlemine turba-liimiseguga, topiste kinnitamiseks topistele kinnituste lisamine, linnu kinnitamine puutüvele, infosiltide tootmine ja kinnitamine, nahkate kinnitamine katsumiseks.</t>
  </si>
  <si>
    <t>Filmiruumi põranda katmine trükitud kleebisega ja katmine epoksiidiga. 12,3 m². Lisanduvad seinale ülespöörded 4,2 m². Kokku vaja kleebist 16,5 m². Tumbad, 4 tk.</t>
  </si>
  <si>
    <t>Laualemendi tootmine: piimatünn, lauaplaat, kleebised, kaabeldus prillidele. Istumisalused.</t>
  </si>
  <si>
    <t>Kookoni ja tumba tootmine ja paigaldus.</t>
  </si>
  <si>
    <t>Ördi raba maketi tootmine, 3D print, viimistlemine.</t>
  </si>
  <si>
    <t>Topise tootmine ja kinnitamine</t>
  </si>
  <si>
    <t>Märgade metsade puudetüvede ehitamine, katmine kleebisega. Akrüüli valatud elementide kinnitamine tüvedele. Linnutopistele vajalike kinnituste loomine ja kinnitamine tüvedele.</t>
  </si>
  <si>
    <t xml:space="preserve">Seinaelemendi tootmine, katmine kleebisega. Rullikute tootmine. </t>
  </si>
  <si>
    <t>Seinaelemendi ehitus, katmine kleebisega 5,1 + 5,6 m². Rahastaja tahvel seinale. Turbapuuri kinnitamine. Piilutorud ja pildid valgusega, taimede pildid seinal valguskastidena, kraani element ja paigaldus, kogu ala ehitustööd.</t>
  </si>
  <si>
    <t>Ülesanded, mahud, tarnitavad elemendid</t>
  </si>
  <si>
    <t>Summa:</t>
  </si>
  <si>
    <t>Maksumus kokku:</t>
  </si>
  <si>
    <t>Ruumimööbli ehitamine, pingi katmine tekstiiliga. Vaipkate paigaldus. Ekraanikorpuse tootmine ja paigaldamine.</t>
  </si>
  <si>
    <t>Seinale fotopannoo 12 m². Toota laudpõrandat imiteeriv põrandakleebis. Pinna suurus 7 m². Postid, redel ja pööningukorrus. Ekraanikorpus koos lauaga.</t>
  </si>
  <si>
    <t>RIKSEN OÜ, Koostas: VIRKO VÄHI, Juhataja</t>
  </si>
  <si>
    <r>
      <t>Karu käpajälgede mulaa</t>
    </r>
    <r>
      <rPr>
        <sz val="10"/>
        <color theme="1"/>
        <rFont val="Calibri"/>
        <family val="2"/>
      </rPr>
      <t>ži tootmine, põdrapabulate epoksiidiga katmine</t>
    </r>
  </si>
  <si>
    <r>
      <t>Heinasao tootmine, pleksile graafika to</t>
    </r>
    <r>
      <rPr>
        <sz val="10"/>
        <rFont val="Calibri"/>
        <family val="2"/>
        <scheme val="minor"/>
      </rPr>
      <t xml:space="preserve">otmine 2,2 m². </t>
    </r>
    <r>
      <rPr>
        <sz val="10"/>
        <color theme="1"/>
        <rFont val="Calibri"/>
        <family val="2"/>
        <scheme val="minor"/>
      </rPr>
      <t>Seina katmine kleebisega 33 m². Sao sees pingi tootmine, katmine. Ekraani korpuse tootmine.</t>
    </r>
  </si>
  <si>
    <r>
      <t>Laua katmine turbasa</t>
    </r>
    <r>
      <rPr>
        <sz val="10"/>
        <rFont val="Calibri"/>
        <family val="2"/>
        <scheme val="minor"/>
      </rPr>
      <t xml:space="preserve">mblaga 8,3 m². </t>
    </r>
  </si>
  <si>
    <r>
      <t xml:space="preserve">Ruumielementide ehitustööd. Graafika kolmes asukohas välispinnal, avatavate luukidega </t>
    </r>
    <r>
      <rPr>
        <sz val="10"/>
        <rFont val="Calibri"/>
        <family val="2"/>
        <scheme val="minor"/>
      </rPr>
      <t>elemendid, 18 tk. Bokside seinapinnad katta fotopannoodega, kokku  11, 1 m²</t>
    </r>
    <r>
      <rPr>
        <sz val="10"/>
        <color theme="1"/>
        <rFont val="Calibri"/>
        <family val="2"/>
        <scheme val="minor"/>
      </rPr>
      <t>.</t>
    </r>
  </si>
  <si>
    <t xml:space="preserve">Lepinguline maksumus    </t>
  </si>
  <si>
    <t>Täitmise %  käesolev</t>
  </si>
  <si>
    <t>Kokku käesolev</t>
  </si>
  <si>
    <t>Jääk</t>
  </si>
  <si>
    <t>Käibemaks % 24</t>
  </si>
  <si>
    <t>Soomaa ekspositsioon "Haabjaga läbi Soomaa" TÖÖVÕTULEPING nr 1-18/2025/152</t>
  </si>
  <si>
    <t>30.11.2025</t>
  </si>
  <si>
    <t>Akt nr.1</t>
  </si>
  <si>
    <t>Akt nr.2</t>
  </si>
  <si>
    <t>AKT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</si>
</sst>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9E9E9E"/>
      </left>
      <right style="medium">
        <color rgb="FF9E9E9E"/>
      </right>
      <top style="medium">
        <color rgb="FF9E9E9E"/>
      </top>
      <bottom style="medium">
        <color rgb="FF9E9E9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E9E9E"/>
      </left>
      <right/>
      <top style="medium">
        <color rgb="FF9E9E9E"/>
      </top>
      <bottom style="medium">
        <color rgb="FF9E9E9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E9E9E"/>
      </left>
      <right style="medium">
        <color rgb="FF9E9E9E"/>
      </right>
      <top/>
      <bottom style="medium">
        <color rgb="FF9E9E9E"/>
      </bottom>
      <diagonal/>
    </border>
    <border>
      <left style="medium">
        <color rgb="FF9E9E9E"/>
      </left>
      <right/>
      <top/>
      <bottom style="medium">
        <color rgb="FF9E9E9E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9E9E9E"/>
      </right>
      <top style="medium">
        <color indexed="64"/>
      </top>
      <bottom style="medium">
        <color indexed="64"/>
      </bottom>
      <diagonal/>
    </border>
    <border>
      <left style="medium">
        <color rgb="FF9E9E9E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3" fontId="4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4" fontId="4" fillId="0" borderId="2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4" fontId="6" fillId="0" borderId="2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left" vertical="center"/>
    </xf>
    <xf numFmtId="2" fontId="4" fillId="2" borderId="2" xfId="0" applyNumberFormat="1" applyFont="1" applyFill="1" applyBorder="1" applyAlignment="1">
      <alignment horizontal="left" vertical="center"/>
    </xf>
    <xf numFmtId="2" fontId="6" fillId="2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top"/>
    </xf>
    <xf numFmtId="1" fontId="4" fillId="0" borderId="7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8578-6A2C-482F-9D9A-E0FD8B118283}">
  <dimension ref="A2:J57"/>
  <sheetViews>
    <sheetView tabSelected="1" zoomScale="85" zoomScaleNormal="85" workbookViewId="0">
      <selection activeCell="E54" sqref="E54"/>
    </sheetView>
  </sheetViews>
  <sheetFormatPr defaultColWidth="9.109375" defaultRowHeight="15.6" x14ac:dyDescent="0.3"/>
  <cols>
    <col min="1" max="1" width="12.33203125" style="3" customWidth="1"/>
    <col min="2" max="2" width="32.5546875" style="3" customWidth="1"/>
    <col min="3" max="3" width="69.21875" style="2" customWidth="1"/>
    <col min="4" max="4" width="10" style="5" bestFit="1" customWidth="1"/>
    <col min="5" max="5" width="9.88671875" style="1" bestFit="1" customWidth="1"/>
    <col min="6" max="6" width="8.44140625" style="1" bestFit="1" customWidth="1"/>
    <col min="7" max="7" width="9.88671875" style="1" bestFit="1" customWidth="1"/>
    <col min="8" max="8" width="9.44140625" style="1" bestFit="1" customWidth="1"/>
    <col min="9" max="9" width="11" style="1" bestFit="1" customWidth="1"/>
    <col min="10" max="16384" width="9.109375" style="1"/>
  </cols>
  <sheetData>
    <row r="2" spans="1:10" ht="23.4" x14ac:dyDescent="0.3">
      <c r="A2" s="4"/>
    </row>
    <row r="3" spans="1:10" ht="23.4" x14ac:dyDescent="0.3">
      <c r="A3" s="4" t="s">
        <v>127</v>
      </c>
    </row>
    <row r="4" spans="1:10" ht="23.4" x14ac:dyDescent="0.3">
      <c r="A4" s="4" t="s">
        <v>131</v>
      </c>
    </row>
    <row r="5" spans="1:10" x14ac:dyDescent="0.3">
      <c r="A5" s="50" t="s">
        <v>128</v>
      </c>
    </row>
    <row r="6" spans="1:10" ht="16.2" thickBot="1" x14ac:dyDescent="0.35">
      <c r="A6" s="57" t="s">
        <v>117</v>
      </c>
      <c r="B6" s="57"/>
      <c r="E6" s="53">
        <v>45961</v>
      </c>
      <c r="F6" s="1" t="s">
        <v>129</v>
      </c>
      <c r="G6" s="53">
        <v>45991</v>
      </c>
      <c r="H6" s="1" t="s">
        <v>130</v>
      </c>
    </row>
    <row r="7" spans="1:10" ht="30" customHeight="1" thickBot="1" x14ac:dyDescent="0.35">
      <c r="A7" s="23"/>
      <c r="B7" s="24" t="s">
        <v>0</v>
      </c>
      <c r="C7" s="25" t="s">
        <v>112</v>
      </c>
      <c r="D7" s="46" t="s">
        <v>122</v>
      </c>
      <c r="E7" s="45" t="s">
        <v>123</v>
      </c>
      <c r="F7" s="45" t="s">
        <v>124</v>
      </c>
      <c r="G7" s="45" t="s">
        <v>123</v>
      </c>
      <c r="H7" s="45" t="s">
        <v>124</v>
      </c>
      <c r="I7" s="44" t="s">
        <v>125</v>
      </c>
    </row>
    <row r="8" spans="1:10" ht="16.2" thickBot="1" x14ac:dyDescent="0.35">
      <c r="A8" s="19" t="s">
        <v>1</v>
      </c>
      <c r="B8" s="20" t="s">
        <v>2</v>
      </c>
      <c r="C8" s="21" t="s">
        <v>76</v>
      </c>
      <c r="D8" s="22">
        <v>446</v>
      </c>
      <c r="E8" s="26">
        <v>100</v>
      </c>
      <c r="F8" s="35">
        <f>SUM(D8*1)</f>
        <v>446</v>
      </c>
      <c r="G8" s="51">
        <v>0</v>
      </c>
      <c r="H8" s="35">
        <v>0</v>
      </c>
      <c r="I8" s="37">
        <f>SUM(D8-F8)</f>
        <v>0</v>
      </c>
    </row>
    <row r="9" spans="1:10" ht="28.2" thickBot="1" x14ac:dyDescent="0.35">
      <c r="A9" s="7" t="s">
        <v>3</v>
      </c>
      <c r="B9" s="8" t="s">
        <v>4</v>
      </c>
      <c r="C9" s="9" t="s">
        <v>77</v>
      </c>
      <c r="D9" s="16">
        <v>2198</v>
      </c>
      <c r="E9" s="27">
        <v>70</v>
      </c>
      <c r="F9" s="36">
        <f>SUM(D9*0.7)</f>
        <v>1538.6</v>
      </c>
      <c r="G9" s="51">
        <v>30</v>
      </c>
      <c r="H9" s="35">
        <v>659.4</v>
      </c>
      <c r="I9" s="37">
        <v>0</v>
      </c>
      <c r="J9" s="40"/>
    </row>
    <row r="10" spans="1:10" ht="16.2" thickBot="1" x14ac:dyDescent="0.35">
      <c r="A10" s="7" t="s">
        <v>5</v>
      </c>
      <c r="B10" s="8" t="s">
        <v>6</v>
      </c>
      <c r="C10" s="9" t="s">
        <v>78</v>
      </c>
      <c r="D10" s="17">
        <v>1052</v>
      </c>
      <c r="E10" s="27">
        <v>100</v>
      </c>
      <c r="F10" s="36">
        <f>SUM(D10*1)</f>
        <v>1052</v>
      </c>
      <c r="G10" s="51">
        <v>0</v>
      </c>
      <c r="H10" s="35">
        <v>0</v>
      </c>
      <c r="I10" s="37">
        <f t="shared" ref="I10:I50" si="0">SUM(D10-F10)</f>
        <v>0</v>
      </c>
    </row>
    <row r="11" spans="1:10" ht="42" thickBot="1" x14ac:dyDescent="0.35">
      <c r="A11" s="7" t="s">
        <v>7</v>
      </c>
      <c r="B11" s="8" t="s">
        <v>8</v>
      </c>
      <c r="C11" s="9" t="s">
        <v>103</v>
      </c>
      <c r="D11" s="17">
        <v>28175</v>
      </c>
      <c r="E11" s="27">
        <v>80</v>
      </c>
      <c r="F11" s="36">
        <f>SUM(D11*0.8)</f>
        <v>22540</v>
      </c>
      <c r="G11" s="51">
        <v>10</v>
      </c>
      <c r="H11" s="35">
        <f>SUM(D11*0.1)</f>
        <v>2817.5</v>
      </c>
      <c r="I11" s="37">
        <f>SUM(D11-F11-H11)</f>
        <v>2817.5</v>
      </c>
    </row>
    <row r="12" spans="1:10" ht="42" thickBot="1" x14ac:dyDescent="0.35">
      <c r="A12" s="7"/>
      <c r="B12" s="8"/>
      <c r="C12" s="9" t="s">
        <v>79</v>
      </c>
      <c r="D12" s="17">
        <v>16675</v>
      </c>
      <c r="E12" s="27">
        <v>0</v>
      </c>
      <c r="F12" s="27">
        <v>0</v>
      </c>
      <c r="G12" s="26">
        <v>100</v>
      </c>
      <c r="H12" s="26">
        <v>16675</v>
      </c>
      <c r="I12" s="37">
        <v>0</v>
      </c>
    </row>
    <row r="13" spans="1:10" ht="16.2" thickBot="1" x14ac:dyDescent="0.35">
      <c r="A13" s="7"/>
      <c r="B13" s="8"/>
      <c r="C13" s="9" t="s">
        <v>118</v>
      </c>
      <c r="D13" s="17">
        <v>2300</v>
      </c>
      <c r="E13" s="27">
        <v>60</v>
      </c>
      <c r="F13" s="36">
        <f>SUM(D13*0.6)</f>
        <v>1380</v>
      </c>
      <c r="G13" s="51">
        <v>40</v>
      </c>
      <c r="H13" s="35">
        <v>920</v>
      </c>
      <c r="I13" s="37">
        <v>0</v>
      </c>
    </row>
    <row r="14" spans="1:10" ht="16.2" thickBot="1" x14ac:dyDescent="0.35">
      <c r="A14" s="7" t="s">
        <v>9</v>
      </c>
      <c r="B14" s="8" t="s">
        <v>10</v>
      </c>
      <c r="C14" s="9" t="s">
        <v>108</v>
      </c>
      <c r="D14" s="17">
        <v>1150</v>
      </c>
      <c r="E14" s="27">
        <v>0</v>
      </c>
      <c r="F14" s="27">
        <v>0</v>
      </c>
      <c r="G14" s="26">
        <v>0</v>
      </c>
      <c r="H14" s="35">
        <v>0</v>
      </c>
      <c r="I14" s="37">
        <f t="shared" si="0"/>
        <v>1150</v>
      </c>
    </row>
    <row r="15" spans="1:10" ht="16.2" thickBot="1" x14ac:dyDescent="0.35">
      <c r="A15" s="7" t="s">
        <v>11</v>
      </c>
      <c r="B15" s="8" t="s">
        <v>12</v>
      </c>
      <c r="C15" s="9" t="s">
        <v>81</v>
      </c>
      <c r="D15" s="17">
        <v>31275</v>
      </c>
      <c r="E15" s="27">
        <v>0</v>
      </c>
      <c r="F15" s="27">
        <v>0</v>
      </c>
      <c r="G15" s="26">
        <v>90</v>
      </c>
      <c r="H15" s="26">
        <f>SUM(D15*0.9)</f>
        <v>28147.5</v>
      </c>
      <c r="I15" s="37">
        <f>SUM(D15-H15)</f>
        <v>3127.5</v>
      </c>
    </row>
    <row r="16" spans="1:10" ht="28.2" thickBot="1" x14ac:dyDescent="0.35">
      <c r="A16" s="7" t="s">
        <v>13</v>
      </c>
      <c r="B16" s="8" t="s">
        <v>14</v>
      </c>
      <c r="C16" s="9" t="s">
        <v>102</v>
      </c>
      <c r="D16" s="17">
        <v>10430</v>
      </c>
      <c r="E16" s="27">
        <v>0</v>
      </c>
      <c r="F16" s="27">
        <v>0</v>
      </c>
      <c r="G16" s="26">
        <v>100</v>
      </c>
      <c r="H16" s="26">
        <v>10430</v>
      </c>
      <c r="I16" s="37">
        <v>0</v>
      </c>
    </row>
    <row r="17" spans="1:9" ht="16.2" thickBot="1" x14ac:dyDescent="0.35">
      <c r="A17" s="7" t="s">
        <v>15</v>
      </c>
      <c r="B17" s="8" t="s">
        <v>16</v>
      </c>
      <c r="C17" s="9" t="s">
        <v>82</v>
      </c>
      <c r="D17" s="17">
        <v>3835</v>
      </c>
      <c r="E17" s="27">
        <v>0</v>
      </c>
      <c r="F17" s="27">
        <v>0</v>
      </c>
      <c r="G17" s="26">
        <v>90</v>
      </c>
      <c r="H17" s="26">
        <f>SUM(D17*0.9)</f>
        <v>3451.5</v>
      </c>
      <c r="I17" s="37">
        <f>SUM(D17-H17)</f>
        <v>383.5</v>
      </c>
    </row>
    <row r="18" spans="1:9" ht="16.2" thickBot="1" x14ac:dyDescent="0.35">
      <c r="A18" s="7" t="s">
        <v>17</v>
      </c>
      <c r="B18" s="8" t="s">
        <v>18</v>
      </c>
      <c r="C18" s="9" t="s">
        <v>83</v>
      </c>
      <c r="D18" s="17">
        <v>1738</v>
      </c>
      <c r="E18" s="27">
        <v>100</v>
      </c>
      <c r="F18" s="36">
        <f>SUM(D18*1)</f>
        <v>1738</v>
      </c>
      <c r="G18" s="51">
        <v>0</v>
      </c>
      <c r="H18" s="35">
        <v>0</v>
      </c>
      <c r="I18" s="37">
        <f t="shared" si="0"/>
        <v>0</v>
      </c>
    </row>
    <row r="19" spans="1:9" ht="28.2" thickBot="1" x14ac:dyDescent="0.35">
      <c r="A19" s="7" t="s">
        <v>19</v>
      </c>
      <c r="B19" s="8" t="s">
        <v>20</v>
      </c>
      <c r="C19" s="9" t="s">
        <v>84</v>
      </c>
      <c r="D19" s="17">
        <v>3577</v>
      </c>
      <c r="E19" s="27">
        <v>0</v>
      </c>
      <c r="F19" s="27">
        <v>0</v>
      </c>
      <c r="G19" s="26">
        <v>0</v>
      </c>
      <c r="H19" s="35">
        <v>0</v>
      </c>
      <c r="I19" s="37">
        <f t="shared" si="0"/>
        <v>3577</v>
      </c>
    </row>
    <row r="20" spans="1:9" ht="28.2" thickBot="1" x14ac:dyDescent="0.35">
      <c r="A20" s="7" t="s">
        <v>21</v>
      </c>
      <c r="B20" s="8" t="s">
        <v>22</v>
      </c>
      <c r="C20" s="9" t="s">
        <v>104</v>
      </c>
      <c r="D20" s="17">
        <v>2236</v>
      </c>
      <c r="E20" s="27">
        <v>90</v>
      </c>
      <c r="F20" s="36">
        <f>SUM(D20*0.9)</f>
        <v>2012.4</v>
      </c>
      <c r="G20" s="51">
        <v>0</v>
      </c>
      <c r="H20" s="35">
        <v>0</v>
      </c>
      <c r="I20" s="37">
        <f t="shared" si="0"/>
        <v>223.59999999999991</v>
      </c>
    </row>
    <row r="21" spans="1:9" ht="28.2" thickBot="1" x14ac:dyDescent="0.35">
      <c r="A21" s="7" t="s">
        <v>23</v>
      </c>
      <c r="B21" s="8" t="s">
        <v>24</v>
      </c>
      <c r="C21" s="9" t="s">
        <v>80</v>
      </c>
      <c r="D21" s="17">
        <v>552</v>
      </c>
      <c r="E21" s="27">
        <v>0</v>
      </c>
      <c r="F21" s="27">
        <v>0</v>
      </c>
      <c r="G21" s="26">
        <v>0</v>
      </c>
      <c r="H21" s="35">
        <v>0</v>
      </c>
      <c r="I21" s="37">
        <f t="shared" si="0"/>
        <v>552</v>
      </c>
    </row>
    <row r="22" spans="1:9" ht="16.2" thickBot="1" x14ac:dyDescent="0.35">
      <c r="A22" s="7" t="s">
        <v>25</v>
      </c>
      <c r="B22" s="8" t="s">
        <v>26</v>
      </c>
      <c r="C22" s="9" t="s">
        <v>85</v>
      </c>
      <c r="D22" s="17">
        <v>1936</v>
      </c>
      <c r="E22" s="27">
        <v>0</v>
      </c>
      <c r="F22" s="27">
        <v>0</v>
      </c>
      <c r="G22" s="26">
        <v>0</v>
      </c>
      <c r="H22" s="35">
        <v>0</v>
      </c>
      <c r="I22" s="37">
        <f t="shared" si="0"/>
        <v>1936</v>
      </c>
    </row>
    <row r="23" spans="1:9" ht="28.2" thickBot="1" x14ac:dyDescent="0.35">
      <c r="A23" s="7" t="s">
        <v>27</v>
      </c>
      <c r="B23" s="8" t="s">
        <v>28</v>
      </c>
      <c r="C23" s="10" t="s">
        <v>115</v>
      </c>
      <c r="D23" s="17">
        <v>3795</v>
      </c>
      <c r="E23" s="27">
        <v>0</v>
      </c>
      <c r="F23" s="27">
        <v>0</v>
      </c>
      <c r="G23" s="26">
        <v>60</v>
      </c>
      <c r="H23" s="26">
        <f>SUM(D23*0.6)</f>
        <v>2277</v>
      </c>
      <c r="I23" s="37">
        <f>SUM(D23-H23)</f>
        <v>1518</v>
      </c>
    </row>
    <row r="24" spans="1:9" ht="33.6" customHeight="1" thickBot="1" x14ac:dyDescent="0.35">
      <c r="A24" s="7" t="s">
        <v>29</v>
      </c>
      <c r="B24" s="8" t="s">
        <v>30</v>
      </c>
      <c r="C24" s="9" t="s">
        <v>105</v>
      </c>
      <c r="D24" s="17">
        <v>3304</v>
      </c>
      <c r="E24" s="27">
        <v>0</v>
      </c>
      <c r="F24" s="27">
        <v>0</v>
      </c>
      <c r="G24" s="26">
        <v>90</v>
      </c>
      <c r="H24" s="26">
        <f>SUM(D24*0.9)</f>
        <v>2973.6</v>
      </c>
      <c r="I24" s="37">
        <f>SUM(D24-H24)</f>
        <v>330.40000000000009</v>
      </c>
    </row>
    <row r="25" spans="1:9" ht="28.2" thickBot="1" x14ac:dyDescent="0.35">
      <c r="A25" s="7" t="s">
        <v>31</v>
      </c>
      <c r="B25" s="8" t="s">
        <v>74</v>
      </c>
      <c r="C25" s="9" t="s">
        <v>119</v>
      </c>
      <c r="D25" s="17">
        <v>15045</v>
      </c>
      <c r="E25" s="27">
        <v>33</v>
      </c>
      <c r="F25" s="36">
        <f>SUM(D25*0.33)</f>
        <v>4964.8500000000004</v>
      </c>
      <c r="G25" s="51">
        <v>20</v>
      </c>
      <c r="H25" s="35">
        <f>SUM(D25*0.2)</f>
        <v>3009</v>
      </c>
      <c r="I25" s="37">
        <f>SUM(D25-H25-F25)</f>
        <v>7071.15</v>
      </c>
    </row>
    <row r="26" spans="1:9" ht="28.2" thickBot="1" x14ac:dyDescent="0.35">
      <c r="A26" s="7" t="s">
        <v>32</v>
      </c>
      <c r="B26" s="8" t="s">
        <v>33</v>
      </c>
      <c r="C26" s="10" t="s">
        <v>116</v>
      </c>
      <c r="D26" s="17">
        <v>7563</v>
      </c>
      <c r="E26" s="27">
        <v>36</v>
      </c>
      <c r="F26" s="36">
        <f>SUM(D26*0.36)</f>
        <v>2722.68</v>
      </c>
      <c r="G26" s="51">
        <v>0</v>
      </c>
      <c r="H26" s="35">
        <v>0</v>
      </c>
      <c r="I26" s="37">
        <f t="shared" si="0"/>
        <v>4840.32</v>
      </c>
    </row>
    <row r="27" spans="1:9" ht="16.2" thickBot="1" x14ac:dyDescent="0.35">
      <c r="A27" s="6"/>
      <c r="B27" s="13" t="s">
        <v>34</v>
      </c>
      <c r="C27" s="9"/>
      <c r="D27" s="18"/>
      <c r="E27" s="27"/>
      <c r="F27" s="27"/>
      <c r="G27" s="26"/>
      <c r="H27" s="26"/>
      <c r="I27" s="37"/>
    </row>
    <row r="28" spans="1:9" ht="42" thickBot="1" x14ac:dyDescent="0.35">
      <c r="A28" s="7" t="s">
        <v>35</v>
      </c>
      <c r="B28" s="8" t="s">
        <v>36</v>
      </c>
      <c r="C28" s="9" t="s">
        <v>111</v>
      </c>
      <c r="D28" s="17">
        <v>6557</v>
      </c>
      <c r="E28" s="27">
        <v>0</v>
      </c>
      <c r="F28" s="27">
        <v>0</v>
      </c>
      <c r="G28" s="26">
        <v>0</v>
      </c>
      <c r="H28" s="54">
        <v>0</v>
      </c>
      <c r="I28" s="37">
        <f t="shared" si="0"/>
        <v>6557</v>
      </c>
    </row>
    <row r="29" spans="1:9" ht="28.2" thickBot="1" x14ac:dyDescent="0.35">
      <c r="A29" s="7" t="s">
        <v>37</v>
      </c>
      <c r="B29" s="8" t="s">
        <v>38</v>
      </c>
      <c r="C29" s="9" t="s">
        <v>86</v>
      </c>
      <c r="D29" s="56">
        <v>1161</v>
      </c>
      <c r="E29" s="27">
        <v>0</v>
      </c>
      <c r="F29" s="27">
        <v>0</v>
      </c>
      <c r="G29" s="26">
        <v>0</v>
      </c>
      <c r="H29" s="54">
        <v>0</v>
      </c>
      <c r="I29" s="37">
        <f t="shared" si="0"/>
        <v>1161</v>
      </c>
    </row>
    <row r="30" spans="1:9" ht="28.2" thickBot="1" x14ac:dyDescent="0.35">
      <c r="A30" s="7" t="s">
        <v>39</v>
      </c>
      <c r="B30" s="8" t="s">
        <v>40</v>
      </c>
      <c r="C30" s="9" t="s">
        <v>86</v>
      </c>
      <c r="D30" s="17">
        <v>1376</v>
      </c>
      <c r="E30" s="27">
        <v>0</v>
      </c>
      <c r="F30" s="27">
        <v>0</v>
      </c>
      <c r="G30" s="26">
        <v>100</v>
      </c>
      <c r="H30" s="54">
        <v>1376</v>
      </c>
      <c r="I30" s="37">
        <v>0</v>
      </c>
    </row>
    <row r="31" spans="1:9" ht="42" thickBot="1" x14ac:dyDescent="0.35">
      <c r="A31" s="7" t="s">
        <v>41</v>
      </c>
      <c r="B31" s="8" t="s">
        <v>75</v>
      </c>
      <c r="C31" s="9" t="s">
        <v>87</v>
      </c>
      <c r="D31" s="56">
        <v>9491</v>
      </c>
      <c r="E31" s="27">
        <v>0</v>
      </c>
      <c r="F31" s="27">
        <v>0</v>
      </c>
      <c r="G31" s="26">
        <v>0</v>
      </c>
      <c r="H31" s="54">
        <v>0</v>
      </c>
      <c r="I31" s="37">
        <f>SUM(D31-H31)</f>
        <v>9491</v>
      </c>
    </row>
    <row r="32" spans="1:9" ht="16.2" thickBot="1" x14ac:dyDescent="0.35">
      <c r="A32" s="7"/>
      <c r="B32" s="8"/>
      <c r="C32" s="9" t="s">
        <v>120</v>
      </c>
      <c r="D32" s="56">
        <v>2702</v>
      </c>
      <c r="E32" s="27">
        <v>0</v>
      </c>
      <c r="F32" s="27">
        <v>0</v>
      </c>
      <c r="G32" s="26">
        <v>0</v>
      </c>
      <c r="H32" s="54">
        <v>0</v>
      </c>
      <c r="I32" s="37">
        <f t="shared" si="0"/>
        <v>2702</v>
      </c>
    </row>
    <row r="33" spans="1:9" ht="42" thickBot="1" x14ac:dyDescent="0.35">
      <c r="A33" s="7" t="s">
        <v>42</v>
      </c>
      <c r="B33" s="8" t="s">
        <v>43</v>
      </c>
      <c r="C33" s="9" t="s">
        <v>121</v>
      </c>
      <c r="D33" s="56">
        <v>8384</v>
      </c>
      <c r="E33" s="27">
        <v>0</v>
      </c>
      <c r="F33" s="27">
        <v>0</v>
      </c>
      <c r="G33" s="26">
        <v>0</v>
      </c>
      <c r="H33" s="54">
        <v>0</v>
      </c>
      <c r="I33" s="37">
        <f>SUM(D33-H33)</f>
        <v>8384</v>
      </c>
    </row>
    <row r="34" spans="1:9" ht="28.2" thickBot="1" x14ac:dyDescent="0.35">
      <c r="A34" s="7" t="s">
        <v>44</v>
      </c>
      <c r="B34" s="8" t="s">
        <v>45</v>
      </c>
      <c r="C34" s="9" t="s">
        <v>110</v>
      </c>
      <c r="D34" s="56">
        <v>3575</v>
      </c>
      <c r="E34" s="27">
        <v>0</v>
      </c>
      <c r="F34" s="27">
        <v>0</v>
      </c>
      <c r="G34" s="26">
        <v>0</v>
      </c>
      <c r="H34" s="54">
        <v>0</v>
      </c>
      <c r="I34" s="37">
        <f>SUM(D34-H34)</f>
        <v>3575</v>
      </c>
    </row>
    <row r="35" spans="1:9" ht="42" thickBot="1" x14ac:dyDescent="0.35">
      <c r="A35" s="7" t="s">
        <v>46</v>
      </c>
      <c r="B35" s="8" t="s">
        <v>47</v>
      </c>
      <c r="C35" s="9" t="s">
        <v>109</v>
      </c>
      <c r="D35" s="56">
        <v>6650</v>
      </c>
      <c r="E35" s="27">
        <v>0</v>
      </c>
      <c r="F35" s="27">
        <v>0</v>
      </c>
      <c r="G35" s="26">
        <v>0</v>
      </c>
      <c r="H35" s="54">
        <v>0</v>
      </c>
      <c r="I35" s="37">
        <f>SUM(D35-H35)</f>
        <v>6650</v>
      </c>
    </row>
    <row r="36" spans="1:9" ht="16.2" thickBot="1" x14ac:dyDescent="0.35">
      <c r="A36" s="7"/>
      <c r="B36" s="8"/>
      <c r="C36" s="9"/>
      <c r="D36" s="17"/>
      <c r="E36" s="27"/>
      <c r="F36" s="27"/>
      <c r="G36" s="26"/>
      <c r="H36" s="54"/>
      <c r="I36" s="37"/>
    </row>
    <row r="37" spans="1:9" ht="16.2" thickBot="1" x14ac:dyDescent="0.35">
      <c r="A37" s="7" t="s">
        <v>48</v>
      </c>
      <c r="B37" s="8" t="s">
        <v>49</v>
      </c>
      <c r="C37" s="9" t="s">
        <v>88</v>
      </c>
      <c r="D37" s="56">
        <v>5132</v>
      </c>
      <c r="E37" s="27">
        <v>0</v>
      </c>
      <c r="F37" s="27">
        <v>0</v>
      </c>
      <c r="G37" s="26">
        <v>0</v>
      </c>
      <c r="H37" s="54">
        <v>0</v>
      </c>
      <c r="I37" s="37">
        <f>SUM(D37-H37)</f>
        <v>5132</v>
      </c>
    </row>
    <row r="38" spans="1:9" ht="28.2" thickBot="1" x14ac:dyDescent="0.35">
      <c r="A38" s="7" t="s">
        <v>50</v>
      </c>
      <c r="B38" s="8" t="s">
        <v>51</v>
      </c>
      <c r="C38" s="9" t="s">
        <v>106</v>
      </c>
      <c r="D38" s="17">
        <v>11818</v>
      </c>
      <c r="E38" s="27">
        <v>0</v>
      </c>
      <c r="F38" s="27">
        <v>0</v>
      </c>
      <c r="G38" s="26">
        <v>0</v>
      </c>
      <c r="H38" s="54">
        <v>0</v>
      </c>
      <c r="I38" s="37">
        <f t="shared" si="0"/>
        <v>11818</v>
      </c>
    </row>
    <row r="39" spans="1:9" ht="16.2" thickBot="1" x14ac:dyDescent="0.35">
      <c r="A39" s="7" t="s">
        <v>52</v>
      </c>
      <c r="B39" s="8" t="s">
        <v>53</v>
      </c>
      <c r="C39" s="9" t="s">
        <v>89</v>
      </c>
      <c r="D39" s="17">
        <v>461</v>
      </c>
      <c r="E39" s="27">
        <v>0</v>
      </c>
      <c r="F39" s="27">
        <v>0</v>
      </c>
      <c r="G39" s="26">
        <v>0</v>
      </c>
      <c r="H39" s="54">
        <v>0</v>
      </c>
      <c r="I39" s="37">
        <f t="shared" si="0"/>
        <v>461</v>
      </c>
    </row>
    <row r="40" spans="1:9" ht="16.2" thickBot="1" x14ac:dyDescent="0.35">
      <c r="A40" s="7" t="s">
        <v>54</v>
      </c>
      <c r="B40" s="8" t="s">
        <v>55</v>
      </c>
      <c r="C40" s="9" t="s">
        <v>90</v>
      </c>
      <c r="D40" s="17">
        <v>8280</v>
      </c>
      <c r="E40" s="27">
        <v>0</v>
      </c>
      <c r="F40" s="27">
        <v>0</v>
      </c>
      <c r="G40" s="26">
        <v>100</v>
      </c>
      <c r="H40" s="54">
        <v>8280</v>
      </c>
      <c r="I40" s="37">
        <v>0</v>
      </c>
    </row>
    <row r="41" spans="1:9" ht="16.2" thickBot="1" x14ac:dyDescent="0.35">
      <c r="A41" s="7" t="s">
        <v>56</v>
      </c>
      <c r="B41" s="8" t="s">
        <v>57</v>
      </c>
      <c r="C41" s="9" t="s">
        <v>91</v>
      </c>
      <c r="D41" s="17">
        <v>920</v>
      </c>
      <c r="E41" s="27">
        <v>0</v>
      </c>
      <c r="F41" s="27">
        <v>0</v>
      </c>
      <c r="G41" s="26">
        <v>100</v>
      </c>
      <c r="H41" s="54">
        <v>920</v>
      </c>
      <c r="I41" s="37">
        <v>0</v>
      </c>
    </row>
    <row r="42" spans="1:9" ht="28.2" thickBot="1" x14ac:dyDescent="0.35">
      <c r="A42" s="7" t="s">
        <v>58</v>
      </c>
      <c r="B42" s="8" t="s">
        <v>59</v>
      </c>
      <c r="C42" s="9" t="s">
        <v>92</v>
      </c>
      <c r="D42" s="17">
        <v>3446</v>
      </c>
      <c r="E42" s="27">
        <v>0</v>
      </c>
      <c r="F42" s="27">
        <v>0</v>
      </c>
      <c r="G42" s="26">
        <v>0</v>
      </c>
      <c r="H42" s="54">
        <v>0</v>
      </c>
      <c r="I42" s="37">
        <f t="shared" si="0"/>
        <v>3446</v>
      </c>
    </row>
    <row r="43" spans="1:9" ht="28.2" thickBot="1" x14ac:dyDescent="0.35">
      <c r="A43" s="7" t="s">
        <v>60</v>
      </c>
      <c r="B43" s="8" t="s">
        <v>61</v>
      </c>
      <c r="C43" s="9" t="s">
        <v>94</v>
      </c>
      <c r="D43" s="17">
        <v>3597</v>
      </c>
      <c r="E43" s="27">
        <v>0</v>
      </c>
      <c r="F43" s="27">
        <v>0</v>
      </c>
      <c r="G43" s="26">
        <v>80</v>
      </c>
      <c r="H43" s="54">
        <f>SUM(D43*0.8)</f>
        <v>2877.6000000000004</v>
      </c>
      <c r="I43" s="37">
        <f>SUM(D43-H43)</f>
        <v>719.39999999999964</v>
      </c>
    </row>
    <row r="44" spans="1:9" ht="16.2" thickBot="1" x14ac:dyDescent="0.35">
      <c r="A44" s="7" t="s">
        <v>62</v>
      </c>
      <c r="B44" s="8" t="s">
        <v>63</v>
      </c>
      <c r="C44" s="9" t="s">
        <v>93</v>
      </c>
      <c r="D44" s="17">
        <v>580</v>
      </c>
      <c r="E44" s="27">
        <v>0</v>
      </c>
      <c r="F44" s="27">
        <v>0</v>
      </c>
      <c r="G44" s="26">
        <v>100</v>
      </c>
      <c r="H44" s="54">
        <v>580</v>
      </c>
      <c r="I44" s="37">
        <v>0</v>
      </c>
    </row>
    <row r="45" spans="1:9" ht="16.2" thickBot="1" x14ac:dyDescent="0.35">
      <c r="A45" s="7" t="s">
        <v>64</v>
      </c>
      <c r="B45" s="8" t="s">
        <v>65</v>
      </c>
      <c r="C45" s="9" t="s">
        <v>95</v>
      </c>
      <c r="D45" s="56">
        <v>1289</v>
      </c>
      <c r="E45" s="27">
        <v>0</v>
      </c>
      <c r="F45" s="27">
        <v>0</v>
      </c>
      <c r="G45" s="26">
        <v>0</v>
      </c>
      <c r="H45" s="54">
        <v>0</v>
      </c>
      <c r="I45" s="37">
        <f t="shared" si="0"/>
        <v>1289</v>
      </c>
    </row>
    <row r="46" spans="1:9" ht="28.2" thickBot="1" x14ac:dyDescent="0.35">
      <c r="A46" s="7" t="s">
        <v>66</v>
      </c>
      <c r="B46" s="8" t="s">
        <v>67</v>
      </c>
      <c r="C46" s="9" t="s">
        <v>96</v>
      </c>
      <c r="D46" s="56">
        <v>4152</v>
      </c>
      <c r="E46" s="27">
        <v>0</v>
      </c>
      <c r="F46" s="27">
        <v>0</v>
      </c>
      <c r="G46" s="26">
        <v>0</v>
      </c>
      <c r="H46" s="54">
        <v>0</v>
      </c>
      <c r="I46" s="37">
        <f>SUM(D46-H46)</f>
        <v>4152</v>
      </c>
    </row>
    <row r="47" spans="1:9" ht="28.2" thickBot="1" x14ac:dyDescent="0.35">
      <c r="A47" s="7" t="s">
        <v>68</v>
      </c>
      <c r="B47" s="8" t="s">
        <v>69</v>
      </c>
      <c r="C47" s="9" t="s">
        <v>97</v>
      </c>
      <c r="D47" s="56">
        <v>1859</v>
      </c>
      <c r="E47" s="27">
        <v>0</v>
      </c>
      <c r="F47" s="27">
        <v>0</v>
      </c>
      <c r="G47" s="26">
        <v>0</v>
      </c>
      <c r="H47" s="54">
        <v>0</v>
      </c>
      <c r="I47" s="37">
        <f>SUM(D47-H47)</f>
        <v>1859</v>
      </c>
    </row>
    <row r="48" spans="1:9" ht="28.2" thickBot="1" x14ac:dyDescent="0.35">
      <c r="A48" s="7" t="s">
        <v>70</v>
      </c>
      <c r="B48" s="8" t="s">
        <v>71</v>
      </c>
      <c r="C48" s="9" t="s">
        <v>107</v>
      </c>
      <c r="D48" s="56">
        <v>7325</v>
      </c>
      <c r="E48" s="27">
        <v>0</v>
      </c>
      <c r="F48" s="27">
        <v>0</v>
      </c>
      <c r="G48" s="26">
        <v>0</v>
      </c>
      <c r="H48" s="54">
        <v>0</v>
      </c>
      <c r="I48" s="37">
        <f t="shared" si="0"/>
        <v>7325</v>
      </c>
    </row>
    <row r="49" spans="1:9" ht="16.2" thickBot="1" x14ac:dyDescent="0.35">
      <c r="A49" s="7"/>
      <c r="B49" s="8"/>
      <c r="C49" s="9" t="s">
        <v>98</v>
      </c>
      <c r="D49" s="56">
        <v>2511</v>
      </c>
      <c r="E49" s="27">
        <v>0</v>
      </c>
      <c r="F49" s="27">
        <v>0</v>
      </c>
      <c r="G49" s="26">
        <v>0</v>
      </c>
      <c r="H49" s="54">
        <v>0</v>
      </c>
      <c r="I49" s="37">
        <f t="shared" si="0"/>
        <v>2511</v>
      </c>
    </row>
    <row r="50" spans="1:9" ht="28.2" thickBot="1" x14ac:dyDescent="0.35">
      <c r="A50" s="7" t="s">
        <v>72</v>
      </c>
      <c r="B50" s="8" t="s">
        <v>73</v>
      </c>
      <c r="C50" s="9" t="s">
        <v>99</v>
      </c>
      <c r="D50" s="56">
        <v>1720</v>
      </c>
      <c r="E50" s="27">
        <v>0</v>
      </c>
      <c r="F50" s="27">
        <v>0</v>
      </c>
      <c r="G50" s="26">
        <v>0</v>
      </c>
      <c r="H50" s="54">
        <v>0</v>
      </c>
      <c r="I50" s="37">
        <f t="shared" si="0"/>
        <v>1720</v>
      </c>
    </row>
    <row r="51" spans="1:9" x14ac:dyDescent="0.3">
      <c r="A51" s="11"/>
      <c r="B51" s="11"/>
      <c r="C51" s="12"/>
      <c r="D51" s="12"/>
      <c r="E51" s="27"/>
      <c r="F51" s="27"/>
      <c r="G51" s="26"/>
      <c r="H51" s="54"/>
      <c r="I51" s="37"/>
    </row>
    <row r="52" spans="1:9" ht="28.2" thickBot="1" x14ac:dyDescent="0.35">
      <c r="A52" s="31"/>
      <c r="B52" s="31" t="s">
        <v>100</v>
      </c>
      <c r="C52" s="32" t="s">
        <v>101</v>
      </c>
      <c r="D52" s="33">
        <v>9200</v>
      </c>
      <c r="E52" s="34">
        <v>10</v>
      </c>
      <c r="F52" s="34">
        <f>SUM(D52*0.1)</f>
        <v>920</v>
      </c>
      <c r="G52" s="34">
        <v>50</v>
      </c>
      <c r="H52" s="55">
        <f>SUM(D52*0.5)</f>
        <v>4600</v>
      </c>
      <c r="I52" s="38">
        <f>SUM(D52-F52-H52)</f>
        <v>3680</v>
      </c>
    </row>
    <row r="53" spans="1:9" x14ac:dyDescent="0.3">
      <c r="A53" s="29"/>
      <c r="B53" s="29"/>
      <c r="C53" s="30" t="s">
        <v>113</v>
      </c>
      <c r="D53" s="42">
        <f>SUM(D8:D52)</f>
        <v>239468</v>
      </c>
      <c r="F53" s="47">
        <f>SUM(F8:F52)</f>
        <v>39314.53</v>
      </c>
      <c r="G53" s="47"/>
      <c r="H53" s="47">
        <f>SUM(H8:H52)</f>
        <v>89994.1</v>
      </c>
      <c r="I53" s="37">
        <f>SUM(I8:I52)</f>
        <v>110159.37</v>
      </c>
    </row>
    <row r="54" spans="1:9" x14ac:dyDescent="0.3">
      <c r="A54" s="11"/>
      <c r="B54" s="11"/>
      <c r="C54" s="14" t="s">
        <v>126</v>
      </c>
      <c r="D54" s="41">
        <f>SUM(D53*0.24)</f>
        <v>57472.32</v>
      </c>
      <c r="E54" s="28"/>
      <c r="F54" s="48">
        <f>SUM(F53*0.24)</f>
        <v>9435.4871999999996</v>
      </c>
      <c r="G54" s="48"/>
      <c r="H54" s="48">
        <f>SUM(H53*0.24)</f>
        <v>21598.583999999999</v>
      </c>
      <c r="I54" s="27">
        <f>SUM(I53*0.24)</f>
        <v>26438.248799999998</v>
      </c>
    </row>
    <row r="55" spans="1:9" x14ac:dyDescent="0.3">
      <c r="A55" s="11"/>
      <c r="B55" s="11"/>
      <c r="C55" s="15" t="s">
        <v>114</v>
      </c>
      <c r="D55" s="43">
        <f>SUM(D53+D54)</f>
        <v>296940.32</v>
      </c>
      <c r="F55" s="49">
        <f>SUM(F53+F54)</f>
        <v>48750.017200000002</v>
      </c>
      <c r="G55" s="49"/>
      <c r="H55" s="49">
        <f>SUM(H53+H54)</f>
        <v>111592.68400000001</v>
      </c>
      <c r="I55" s="39">
        <f>SUM(I53+I54)</f>
        <v>136597.6188</v>
      </c>
    </row>
    <row r="56" spans="1:9" x14ac:dyDescent="0.3">
      <c r="I56" s="40"/>
    </row>
    <row r="57" spans="1:9" x14ac:dyDescent="0.3">
      <c r="I57" s="52"/>
    </row>
  </sheetData>
  <mergeCells count="1">
    <mergeCell ref="A6:B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65b7e0b898e6e06493c4259933780f7c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2bb5724b9e58954cc784a4f1101e7cc8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dcc87a-6392-475b-8c39-6f2075f75ba0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1DD75-0845-4975-AD0F-AFB3568DE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92DB1B-3AA4-44D9-BEAF-7E094025AFE4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BB335123-3032-4A77-9642-4712AC8882B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Saks</dc:creator>
  <cp:lastModifiedBy>Tarmo Denks | RMK</cp:lastModifiedBy>
  <dcterms:created xsi:type="dcterms:W3CDTF">2025-03-04T13:34:21Z</dcterms:created>
  <dcterms:modified xsi:type="dcterms:W3CDTF">2025-12-03T14:44:10Z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